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36f3bcc6d4f5dfcb/Coordenação PPGIZT_2023.2/Edital_seleção_2025.1/"/>
    </mc:Choice>
  </mc:AlternateContent>
  <xr:revisionPtr revIDLastSave="7" documentId="11_771C458D03F6CB8F33A1706AB7AB0FA444F919CE" xr6:coauthVersionLast="47" xr6:coauthVersionMax="47" xr10:uidLastSave="{69FF8B02-4840-4323-B975-C37B6C2BE2AD}"/>
  <bookViews>
    <workbookView xWindow="-120" yWindow="-120" windowWidth="29040" windowHeight="15720" xr2:uid="{00000000-000D-0000-FFFF-FFFF00000000}"/>
  </bookViews>
  <sheets>
    <sheet name="Seleçã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+ydFb9AkAIfvs5BPi/VJ5J5leH/Wnko0nCX62tg65A="/>
    </ext>
  </extLst>
</workbook>
</file>

<file path=xl/calcChain.xml><?xml version="1.0" encoding="utf-8"?>
<calcChain xmlns="http://schemas.openxmlformats.org/spreadsheetml/2006/main">
  <c r="E74" i="1" l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0" i="1"/>
  <c r="F60" i="1" s="1"/>
  <c r="E59" i="1"/>
  <c r="F59" i="1" s="1"/>
  <c r="E57" i="1"/>
  <c r="F57" i="1" s="1"/>
  <c r="E56" i="1"/>
  <c r="F56" i="1" s="1"/>
  <c r="E54" i="1"/>
  <c r="F54" i="1" s="1"/>
  <c r="E53" i="1"/>
  <c r="F53" i="1" s="1"/>
  <c r="E52" i="1"/>
  <c r="F52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6" i="1"/>
  <c r="F36" i="1" s="1"/>
  <c r="E35" i="1"/>
  <c r="F35" i="1" s="1"/>
  <c r="E33" i="1"/>
  <c r="F33" i="1" s="1"/>
  <c r="E32" i="1"/>
  <c r="F32" i="1" s="1"/>
  <c r="E27" i="1"/>
  <c r="F27" i="1" s="1"/>
  <c r="E25" i="1"/>
  <c r="F25" i="1" s="1"/>
  <c r="E24" i="1"/>
  <c r="F24" i="1" s="1"/>
  <c r="E22" i="1"/>
  <c r="F22" i="1" s="1"/>
  <c r="E21" i="1"/>
  <c r="F21" i="1" s="1"/>
  <c r="E19" i="1"/>
  <c r="F19" i="1" s="1"/>
  <c r="E18" i="1"/>
  <c r="F18" i="1" s="1"/>
  <c r="E16" i="1"/>
  <c r="F16" i="1" s="1"/>
  <c r="E15" i="1"/>
  <c r="F15" i="1" s="1"/>
  <c r="E13" i="1"/>
  <c r="F13" i="1" s="1"/>
  <c r="E12" i="1"/>
  <c r="F12" i="1" s="1"/>
  <c r="F28" i="1" l="1"/>
  <c r="E61" i="1"/>
  <c r="E28" i="1"/>
  <c r="F61" i="1"/>
  <c r="E75" i="1"/>
  <c r="F75" i="1"/>
  <c r="F77" i="1" s="1"/>
  <c r="E77" i="1" l="1"/>
</calcChain>
</file>

<file path=xl/sharedStrings.xml><?xml version="1.0" encoding="utf-8"?>
<sst xmlns="http://schemas.openxmlformats.org/spreadsheetml/2006/main" count="125" uniqueCount="88">
  <si>
    <t>Quadro de Atribuição de Pontos para a Avaliação de Títulos</t>
  </si>
  <si>
    <t>Locais para preenchimento</t>
  </si>
  <si>
    <t>Candidato:</t>
  </si>
  <si>
    <t>Área:</t>
  </si>
  <si>
    <t>NOME AQUI</t>
  </si>
  <si>
    <t>LINHA DE PESQUISA  AQUI</t>
  </si>
  <si>
    <t>Títulos</t>
  </si>
  <si>
    <t>Valor de Cada Título</t>
  </si>
  <si>
    <t>Valor Máximo dos Títulos</t>
  </si>
  <si>
    <t>Quantidade de Títulos Pontuados</t>
  </si>
  <si>
    <t>Pontuação Total Atribuída</t>
  </si>
  <si>
    <t>Pontuação Total Atribuída com corte</t>
  </si>
  <si>
    <t>* BAIXE A PLANILHA PARA REALIZAR O PREENCHIMENTO</t>
  </si>
  <si>
    <t>1. Formação universitária (até 50,0 pontos)</t>
  </si>
  <si>
    <t>1.1. Mestrado</t>
  </si>
  <si>
    <t>** PREENCHA APENAS NOS LOCAIS EM AZUL</t>
  </si>
  <si>
    <t xml:space="preserve">Na área </t>
  </si>
  <si>
    <t>10,0/curso</t>
  </si>
  <si>
    <t>Em outras áreas</t>
  </si>
  <si>
    <t>5,0/curso</t>
  </si>
  <si>
    <t>1.2 Especialização/Aperfeiçoamento</t>
  </si>
  <si>
    <t>6,0/curso</t>
  </si>
  <si>
    <t>3,0/curso</t>
  </si>
  <si>
    <t>1.3 Graduação</t>
  </si>
  <si>
    <t>2,0/curso</t>
  </si>
  <si>
    <t>1.4 Monitoria na área</t>
  </si>
  <si>
    <t>Na área</t>
  </si>
  <si>
    <t>0,5/semestre</t>
  </si>
  <si>
    <t>0,3/semestre</t>
  </si>
  <si>
    <t>1.5 Bolsa de iniciação científica</t>
  </si>
  <si>
    <t>2,0/semestre</t>
  </si>
  <si>
    <t xml:space="preserve">1.6 Outros cursos </t>
  </si>
  <si>
    <t xml:space="preserve">(língua estrangeira, informática) </t>
  </si>
  <si>
    <t>0,5/curso de 20horas</t>
  </si>
  <si>
    <t>Subtotal 1</t>
  </si>
  <si>
    <t>2. Produção Técnica e Científica (até 100,0 pontos)</t>
  </si>
  <si>
    <t>2.1 Trabalhos Publicados em periódicos na área</t>
  </si>
  <si>
    <t>Completo internacional</t>
  </si>
  <si>
    <t>5,0/trabalho</t>
  </si>
  <si>
    <t>Completo nacional</t>
  </si>
  <si>
    <t>3,0/trabalho</t>
  </si>
  <si>
    <t>2.2 Trabalhos Publicados em periódicos em outras áreas</t>
  </si>
  <si>
    <t>1,0/trabalho</t>
  </si>
  <si>
    <t>0,5/trabalho</t>
  </si>
  <si>
    <t>2.3 Trabalhos publicados (simpósio, semanas acadêmicas, congressos e congêneres) na área</t>
  </si>
  <si>
    <t>2,0/trabalho</t>
  </si>
  <si>
    <t>Resumo Expandido internacional</t>
  </si>
  <si>
    <t>Resumo Expandido nacional</t>
  </si>
  <si>
    <t>Resumo internacional</t>
  </si>
  <si>
    <t>0,3/trabalho</t>
  </si>
  <si>
    <t>Resumo nacional</t>
  </si>
  <si>
    <t>0,2/trabalho</t>
  </si>
  <si>
    <t>2.4 Trabalhos publicados (simpósio, semanas acadêmicas, congressos e congêneres) em outras áreas.</t>
  </si>
  <si>
    <t>0,8/trabalho</t>
  </si>
  <si>
    <t>0,6/trabalho</t>
  </si>
  <si>
    <t>0,4/trabalho</t>
  </si>
  <si>
    <t>0,15/trabalho</t>
  </si>
  <si>
    <t>2.5 Participação em evento técnicos-científicos</t>
  </si>
  <si>
    <t>Na área com apresentação de trabalho</t>
  </si>
  <si>
    <t>Na área sem apresentação de trabalho</t>
  </si>
  <si>
    <t>0,3/curso</t>
  </si>
  <si>
    <t>2.6 Participação em estágios, exceto estágio curricular (Mais de 80 Horas)</t>
  </si>
  <si>
    <t>1,0/estágio</t>
  </si>
  <si>
    <t>Em outra área</t>
  </si>
  <si>
    <t>0,5/estágio</t>
  </si>
  <si>
    <t>2.7 Participação em estágios, exceto estágio curricular (Menos de 80 Horas)</t>
  </si>
  <si>
    <t>0,25/estágio</t>
  </si>
  <si>
    <t>Subtotal 2</t>
  </si>
  <si>
    <t>3. Experiência profissional (até 20,0 pontos)</t>
  </si>
  <si>
    <t>3.1 Magistério Superior</t>
  </si>
  <si>
    <t>1,0/semestre</t>
  </si>
  <si>
    <t>3.2 Magistério 1º e 2º graus</t>
  </si>
  <si>
    <t>0,75/ano</t>
  </si>
  <si>
    <t>3.3 Funções de nível superior ligado à agropecuária</t>
  </si>
  <si>
    <t>3.4 Outras funções de nível superior</t>
  </si>
  <si>
    <t>0,3/ano</t>
  </si>
  <si>
    <t>3.5 Orientações ou coorientações</t>
  </si>
  <si>
    <t>3.6 Prêmios</t>
  </si>
  <si>
    <t>0,3/prêmio</t>
  </si>
  <si>
    <t>3.7 Representação discente</t>
  </si>
  <si>
    <t>3.8 Organização de eventos</t>
  </si>
  <si>
    <t>0,5/evento</t>
  </si>
  <si>
    <t>3.9 Cargos de direção ou comissionados</t>
  </si>
  <si>
    <t>0,25/ano</t>
  </si>
  <si>
    <t>Subtotal 3</t>
  </si>
  <si>
    <t>PONTUAÇÃO MÁXIMA DA AVALIAÇÃO DE TÍTULOS</t>
  </si>
  <si>
    <t>TOTAL</t>
  </si>
  <si>
    <t>ANEXO C - PLANILHA DE PONTUAÇÃO DE CURRÍCULOS- 
EDITAL N° 022/2024 - PPGIZT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</si>
</sst>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  <scheme val="minor"/>
    </font>
    <font>
      <b/>
      <sz val="10"/>
      <color rgb="FF000000"/>
      <name val="Times New Roman"/>
    </font>
    <font>
      <b/>
      <sz val="10"/>
      <color rgb="FF000000"/>
      <name val="Calibri"/>
    </font>
    <font>
      <sz val="10"/>
      <name val="Arial"/>
    </font>
    <font>
      <sz val="10"/>
      <color rgb="FF000000"/>
      <name val="Calibri"/>
    </font>
    <font>
      <sz val="10"/>
      <color rgb="FF000000"/>
      <name val="Times New Roman"/>
    </font>
    <font>
      <sz val="10"/>
      <color rgb="FFFF0000"/>
      <name val="Times New Roman"/>
    </font>
    <font>
      <b/>
      <sz val="12"/>
      <color rgb="FF000000"/>
      <name val="Calibri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left"/>
    </xf>
    <xf numFmtId="0" fontId="4" fillId="0" borderId="0" xfId="0" applyFont="1"/>
    <xf numFmtId="0" fontId="5" fillId="0" borderId="4" xfId="0" applyFont="1" applyBorder="1"/>
    <xf numFmtId="0" fontId="6" fillId="2" borderId="5" xfId="0" applyFont="1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7" fillId="0" borderId="0" xfId="0" applyFont="1"/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164" fontId="5" fillId="0" borderId="18" xfId="0" applyNumberFormat="1" applyFont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/>
    <xf numFmtId="0" fontId="4" fillId="0" borderId="2" xfId="0" applyFont="1" applyBorder="1"/>
    <xf numFmtId="164" fontId="4" fillId="0" borderId="2" xfId="0" applyNumberFormat="1" applyFont="1" applyBorder="1"/>
    <xf numFmtId="0" fontId="4" fillId="0" borderId="3" xfId="0" applyFont="1" applyBorder="1"/>
    <xf numFmtId="0" fontId="1" fillId="0" borderId="9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164" fontId="1" fillId="0" borderId="20" xfId="0" applyNumberFormat="1" applyFont="1" applyBorder="1" applyAlignment="1">
      <alignment vertical="top" wrapText="1"/>
    </xf>
    <xf numFmtId="164" fontId="5" fillId="0" borderId="17" xfId="0" applyNumberFormat="1" applyFont="1" applyBorder="1" applyAlignment="1">
      <alignment horizontal="center" vertical="top" wrapText="1"/>
    </xf>
    <xf numFmtId="0" fontId="5" fillId="2" borderId="16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64" fontId="1" fillId="0" borderId="18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164" fontId="5" fillId="0" borderId="12" xfId="0" applyNumberFormat="1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164" fontId="5" fillId="0" borderId="20" xfId="0" applyNumberFormat="1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5" fillId="0" borderId="1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selection sqref="A1:F3"/>
    </sheetView>
  </sheetViews>
  <sheetFormatPr defaultColWidth="12.5703125" defaultRowHeight="15" customHeight="1" x14ac:dyDescent="0.2"/>
  <cols>
    <col min="1" max="1" width="48.85546875" customWidth="1"/>
    <col min="2" max="2" width="8.140625" customWidth="1"/>
    <col min="3" max="3" width="10.140625" customWidth="1"/>
    <col min="4" max="4" width="10.42578125" customWidth="1"/>
    <col min="5" max="5" width="9.42578125" customWidth="1"/>
    <col min="6" max="6" width="13" customWidth="1"/>
    <col min="7" max="26" width="8.5703125" customWidth="1"/>
  </cols>
  <sheetData>
    <row r="1" spans="1:26" ht="15" customHeight="1" x14ac:dyDescent="0.2">
      <c r="A1" s="82" t="s">
        <v>87</v>
      </c>
      <c r="B1" s="81"/>
      <c r="C1" s="81"/>
      <c r="D1" s="81"/>
      <c r="E1" s="81"/>
      <c r="F1" s="81"/>
    </row>
    <row r="2" spans="1:26" ht="15" customHeight="1" x14ac:dyDescent="0.2">
      <c r="A2" s="81"/>
      <c r="B2" s="81"/>
      <c r="C2" s="81"/>
      <c r="D2" s="81"/>
      <c r="E2" s="81"/>
      <c r="F2" s="81"/>
    </row>
    <row r="3" spans="1:26" ht="15" customHeight="1" x14ac:dyDescent="0.2">
      <c r="A3" s="81"/>
      <c r="B3" s="81"/>
      <c r="C3" s="81"/>
      <c r="D3" s="81"/>
      <c r="E3" s="81"/>
      <c r="F3" s="81"/>
    </row>
    <row r="6" spans="1:26" ht="12.75" customHeight="1" x14ac:dyDescent="0.2">
      <c r="A6" s="1" t="s">
        <v>0</v>
      </c>
      <c r="B6" s="73" t="s">
        <v>1</v>
      </c>
      <c r="C6" s="74"/>
      <c r="D6" s="74"/>
      <c r="E6" s="74"/>
      <c r="F6" s="7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3" t="s">
        <v>2</v>
      </c>
      <c r="B7" s="76" t="s">
        <v>3</v>
      </c>
      <c r="C7" s="74"/>
      <c r="D7" s="74"/>
      <c r="E7" s="74"/>
      <c r="F7" s="7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4" t="s">
        <v>4</v>
      </c>
      <c r="B8" s="77" t="s">
        <v>5</v>
      </c>
      <c r="C8" s="78"/>
      <c r="D8" s="78"/>
      <c r="E8" s="78"/>
      <c r="F8" s="7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5" t="s">
        <v>6</v>
      </c>
      <c r="B9" s="6" t="s">
        <v>7</v>
      </c>
      <c r="C9" s="5" t="s">
        <v>8</v>
      </c>
      <c r="D9" s="5" t="s">
        <v>9</v>
      </c>
      <c r="E9" s="7" t="s">
        <v>10</v>
      </c>
      <c r="F9" s="5" t="s">
        <v>11</v>
      </c>
      <c r="G9" s="2"/>
      <c r="H9" s="8" t="s">
        <v>12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9" t="s">
        <v>13</v>
      </c>
      <c r="B10" s="10"/>
      <c r="C10" s="10"/>
      <c r="D10" s="10"/>
      <c r="E10" s="10"/>
      <c r="F10" s="1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12" t="s">
        <v>14</v>
      </c>
      <c r="B11" s="13"/>
      <c r="C11" s="13"/>
      <c r="D11" s="13"/>
      <c r="E11" s="13"/>
      <c r="F11" s="14"/>
      <c r="G11" s="2"/>
      <c r="H11" s="8" t="s">
        <v>15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15" t="s">
        <v>16</v>
      </c>
      <c r="B12" s="16" t="s">
        <v>17</v>
      </c>
      <c r="C12" s="17">
        <v>20</v>
      </c>
      <c r="D12" s="18"/>
      <c r="E12" s="19">
        <f>10*D12</f>
        <v>0</v>
      </c>
      <c r="F12" s="20">
        <f t="shared" ref="F12:F13" si="0">IF(E12&lt;C12,E12,C12)</f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21" t="s">
        <v>18</v>
      </c>
      <c r="B13" s="22" t="s">
        <v>19</v>
      </c>
      <c r="C13" s="23">
        <v>10</v>
      </c>
      <c r="D13" s="24"/>
      <c r="E13" s="25">
        <f>5*D13</f>
        <v>0</v>
      </c>
      <c r="F13" s="20">
        <f t="shared" si="0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12" t="s">
        <v>20</v>
      </c>
      <c r="B14" s="26"/>
      <c r="C14" s="27"/>
      <c r="D14" s="26"/>
      <c r="E14" s="26"/>
      <c r="F14" s="2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15" t="s">
        <v>16</v>
      </c>
      <c r="B15" s="16" t="s">
        <v>21</v>
      </c>
      <c r="C15" s="17">
        <v>12</v>
      </c>
      <c r="D15" s="18"/>
      <c r="E15" s="19">
        <f>6*D15</f>
        <v>0</v>
      </c>
      <c r="F15" s="20">
        <f t="shared" ref="F15:F16" si="1">IF(E15&lt;C15,E15,C15)</f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21" t="s">
        <v>18</v>
      </c>
      <c r="B16" s="22" t="s">
        <v>22</v>
      </c>
      <c r="C16" s="23">
        <v>6</v>
      </c>
      <c r="D16" s="24"/>
      <c r="E16" s="25">
        <f>3*D16</f>
        <v>0</v>
      </c>
      <c r="F16" s="20">
        <f t="shared" si="1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29" t="s">
        <v>23</v>
      </c>
      <c r="B17" s="26"/>
      <c r="C17" s="27"/>
      <c r="D17" s="26"/>
      <c r="E17" s="26"/>
      <c r="F17" s="28"/>
      <c r="G17" s="2"/>
      <c r="H17" s="2"/>
      <c r="I17" s="2"/>
      <c r="J17" s="3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15" t="s">
        <v>16</v>
      </c>
      <c r="B18" s="16" t="s">
        <v>19</v>
      </c>
      <c r="C18" s="17">
        <v>10</v>
      </c>
      <c r="D18" s="18"/>
      <c r="E18" s="19">
        <f>5*D18</f>
        <v>0</v>
      </c>
      <c r="F18" s="20">
        <f t="shared" ref="F18:F19" si="2">IF(E18&lt;C18,E18,C18)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21" t="s">
        <v>18</v>
      </c>
      <c r="B19" s="22" t="s">
        <v>24</v>
      </c>
      <c r="C19" s="23">
        <v>4</v>
      </c>
      <c r="D19" s="24"/>
      <c r="E19" s="25">
        <f>2*D19</f>
        <v>0</v>
      </c>
      <c r="F19" s="20">
        <f t="shared" si="2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12" t="s">
        <v>25</v>
      </c>
      <c r="B20" s="26"/>
      <c r="C20" s="27"/>
      <c r="D20" s="26"/>
      <c r="E20" s="26"/>
      <c r="F20" s="2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15" t="s">
        <v>26</v>
      </c>
      <c r="B21" s="16" t="s">
        <v>27</v>
      </c>
      <c r="C21" s="17">
        <v>4</v>
      </c>
      <c r="D21" s="18"/>
      <c r="E21" s="19">
        <f>0.5*D21</f>
        <v>0</v>
      </c>
      <c r="F21" s="20">
        <f t="shared" ref="F21:F22" si="3">IF(E21&lt;C21,E21,C21)</f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21" t="s">
        <v>18</v>
      </c>
      <c r="B22" s="22" t="s">
        <v>28</v>
      </c>
      <c r="C22" s="23">
        <v>2.4</v>
      </c>
      <c r="D22" s="24"/>
      <c r="E22" s="25">
        <f>0.3*D22</f>
        <v>0</v>
      </c>
      <c r="F22" s="20">
        <f t="shared" si="3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29" t="s">
        <v>29</v>
      </c>
      <c r="B23" s="31"/>
      <c r="C23" s="32"/>
      <c r="D23" s="31"/>
      <c r="E23" s="31"/>
      <c r="F23" s="3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15" t="s">
        <v>26</v>
      </c>
      <c r="B24" s="16" t="s">
        <v>30</v>
      </c>
      <c r="C24" s="17">
        <v>16</v>
      </c>
      <c r="D24" s="18"/>
      <c r="E24" s="19">
        <f>2*D24</f>
        <v>0</v>
      </c>
      <c r="F24" s="20">
        <f t="shared" ref="F24:F25" si="4">IF(E24&lt;C24,E24,C24)</f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">
      <c r="A25" s="21" t="s">
        <v>18</v>
      </c>
      <c r="B25" s="22" t="s">
        <v>27</v>
      </c>
      <c r="C25" s="23">
        <v>4</v>
      </c>
      <c r="D25" s="24"/>
      <c r="E25" s="25">
        <f>0.5*D25</f>
        <v>0</v>
      </c>
      <c r="F25" s="20">
        <f t="shared" si="4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">
      <c r="A26" s="12" t="s">
        <v>31</v>
      </c>
      <c r="B26" s="26"/>
      <c r="C26" s="27"/>
      <c r="D26" s="26"/>
      <c r="E26" s="26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">
      <c r="A27" s="15" t="s">
        <v>32</v>
      </c>
      <c r="B27" s="16" t="s">
        <v>33</v>
      </c>
      <c r="C27" s="17">
        <v>4</v>
      </c>
      <c r="D27" s="18"/>
      <c r="E27" s="19">
        <f>0.5*D27</f>
        <v>0</v>
      </c>
      <c r="F27" s="20">
        <f>IF(E27&lt;C27,E27,C27)</f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">
      <c r="A28" s="34" t="s">
        <v>34</v>
      </c>
      <c r="B28" s="22"/>
      <c r="C28" s="23"/>
      <c r="D28" s="35"/>
      <c r="E28" s="36">
        <f>SUM(E12:E13,E18:E19,E21:E24,E25,E27)</f>
        <v>0</v>
      </c>
      <c r="F28" s="37">
        <f>SUM(F12:F13,F18:F19,F15:F16,F21:F24,F25,F27)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6.75" customHeight="1" x14ac:dyDescent="0.2">
      <c r="A29" s="38"/>
      <c r="B29" s="39"/>
      <c r="C29" s="40"/>
      <c r="D29" s="39"/>
      <c r="E29" s="39"/>
      <c r="F29" s="4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">
      <c r="A30" s="42" t="s">
        <v>35</v>
      </c>
      <c r="B30" s="43"/>
      <c r="C30" s="44"/>
      <c r="D30" s="43"/>
      <c r="E30" s="39"/>
      <c r="F30" s="4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">
      <c r="A31" s="12" t="s">
        <v>36</v>
      </c>
      <c r="B31" s="26"/>
      <c r="C31" s="27"/>
      <c r="D31" s="26"/>
      <c r="E31" s="26"/>
      <c r="F31" s="2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">
      <c r="A32" s="15" t="s">
        <v>37</v>
      </c>
      <c r="B32" s="16" t="s">
        <v>38</v>
      </c>
      <c r="C32" s="17">
        <v>50</v>
      </c>
      <c r="D32" s="18"/>
      <c r="E32" s="19">
        <f>5*D32</f>
        <v>0</v>
      </c>
      <c r="F32" s="20">
        <f t="shared" ref="F32:F33" si="5">IF(E32&lt;C32,E32,C32)</f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">
      <c r="A33" s="21" t="s">
        <v>39</v>
      </c>
      <c r="B33" s="22" t="s">
        <v>40</v>
      </c>
      <c r="C33" s="23">
        <v>30</v>
      </c>
      <c r="D33" s="24"/>
      <c r="E33" s="25">
        <f>3*D33</f>
        <v>0</v>
      </c>
      <c r="F33" s="20">
        <f t="shared" si="5"/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">
      <c r="A34" s="12" t="s">
        <v>41</v>
      </c>
      <c r="B34" s="26"/>
      <c r="C34" s="27"/>
      <c r="D34" s="26"/>
      <c r="E34" s="26"/>
      <c r="F34" s="2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">
      <c r="A35" s="15" t="s">
        <v>37</v>
      </c>
      <c r="B35" s="16" t="s">
        <v>42</v>
      </c>
      <c r="C35" s="17">
        <v>5</v>
      </c>
      <c r="D35" s="18"/>
      <c r="E35" s="19">
        <f>1*D35</f>
        <v>0</v>
      </c>
      <c r="F35" s="20">
        <f t="shared" ref="F35:F36" si="6">IF(E35&lt;C35,E35,C35)</f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">
      <c r="A36" s="21" t="s">
        <v>39</v>
      </c>
      <c r="B36" s="22" t="s">
        <v>43</v>
      </c>
      <c r="C36" s="23">
        <v>5</v>
      </c>
      <c r="D36" s="24"/>
      <c r="E36" s="25">
        <f>0.5*D36</f>
        <v>0</v>
      </c>
      <c r="F36" s="20">
        <f t="shared" si="6"/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">
      <c r="A37" s="80" t="s">
        <v>44</v>
      </c>
      <c r="B37" s="74"/>
      <c r="C37" s="74"/>
      <c r="D37" s="74"/>
      <c r="E37" s="74"/>
      <c r="F37" s="7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">
      <c r="A38" s="15" t="s">
        <v>37</v>
      </c>
      <c r="B38" s="16" t="s">
        <v>45</v>
      </c>
      <c r="C38" s="45">
        <v>20</v>
      </c>
      <c r="D38" s="46"/>
      <c r="E38" s="47">
        <f>2*D38</f>
        <v>0</v>
      </c>
      <c r="F38" s="20">
        <f t="shared" ref="F38:F43" si="7">IF(E38&lt;C38,E38,C38)</f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">
      <c r="A39" s="48" t="s">
        <v>39</v>
      </c>
      <c r="B39" s="14" t="s">
        <v>42</v>
      </c>
      <c r="C39" s="45">
        <v>10</v>
      </c>
      <c r="D39" s="46"/>
      <c r="E39" s="47">
        <f t="shared" ref="E39:E40" si="8">1*D39</f>
        <v>0</v>
      </c>
      <c r="F39" s="20">
        <f t="shared" si="7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">
      <c r="A40" s="15" t="s">
        <v>46</v>
      </c>
      <c r="B40" s="16" t="s">
        <v>42</v>
      </c>
      <c r="C40" s="45">
        <v>20</v>
      </c>
      <c r="D40" s="18"/>
      <c r="E40" s="47">
        <f t="shared" si="8"/>
        <v>0</v>
      </c>
      <c r="F40" s="20">
        <f t="shared" si="7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">
      <c r="A41" s="48" t="s">
        <v>47</v>
      </c>
      <c r="B41" s="14" t="s">
        <v>43</v>
      </c>
      <c r="C41" s="49">
        <v>10</v>
      </c>
      <c r="D41" s="50"/>
      <c r="E41" s="13">
        <f>0.5*D41</f>
        <v>0</v>
      </c>
      <c r="F41" s="20">
        <f t="shared" si="7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">
      <c r="A42" s="48" t="s">
        <v>48</v>
      </c>
      <c r="B42" s="14" t="s">
        <v>49</v>
      </c>
      <c r="C42" s="49">
        <v>6</v>
      </c>
      <c r="D42" s="50"/>
      <c r="E42" s="13">
        <f>0.3*D42</f>
        <v>0</v>
      </c>
      <c r="F42" s="20">
        <f t="shared" si="7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">
      <c r="A43" s="21" t="s">
        <v>50</v>
      </c>
      <c r="B43" s="22" t="s">
        <v>51</v>
      </c>
      <c r="C43" s="51">
        <v>4</v>
      </c>
      <c r="D43" s="24"/>
      <c r="E43" s="52">
        <f>0.2*D43</f>
        <v>0</v>
      </c>
      <c r="F43" s="20">
        <f t="shared" si="7"/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">
      <c r="A44" s="80" t="s">
        <v>52</v>
      </c>
      <c r="B44" s="74"/>
      <c r="C44" s="74"/>
      <c r="D44" s="74"/>
      <c r="E44" s="74"/>
      <c r="F44" s="7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">
      <c r="A45" s="15" t="s">
        <v>37</v>
      </c>
      <c r="B45" s="16" t="s">
        <v>53</v>
      </c>
      <c r="C45" s="17">
        <v>6.4</v>
      </c>
      <c r="D45" s="18"/>
      <c r="E45" s="19">
        <f t="shared" ref="E45:E46" si="9">0.6*D45</f>
        <v>0</v>
      </c>
      <c r="F45" s="20">
        <f t="shared" ref="F45:F50" si="10">IF(E45&lt;C45,E45,C45)</f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">
      <c r="A46" s="48" t="s">
        <v>39</v>
      </c>
      <c r="B46" s="14" t="s">
        <v>54</v>
      </c>
      <c r="C46" s="17">
        <v>4.8</v>
      </c>
      <c r="D46" s="46"/>
      <c r="E46" s="19">
        <f t="shared" si="9"/>
        <v>0</v>
      </c>
      <c r="F46" s="20">
        <f t="shared" si="10"/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">
      <c r="A47" s="15" t="s">
        <v>46</v>
      </c>
      <c r="B47" s="16" t="s">
        <v>55</v>
      </c>
      <c r="C47" s="17">
        <v>3.2</v>
      </c>
      <c r="D47" s="18"/>
      <c r="E47" s="19">
        <f>0.4*D47</f>
        <v>0</v>
      </c>
      <c r="F47" s="20">
        <f t="shared" si="10"/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">
      <c r="A48" s="48" t="s">
        <v>47</v>
      </c>
      <c r="B48" s="14" t="s">
        <v>49</v>
      </c>
      <c r="C48" s="53">
        <v>2.4</v>
      </c>
      <c r="D48" s="50"/>
      <c r="E48" s="54">
        <f>0.3*D48</f>
        <v>0</v>
      </c>
      <c r="F48" s="20">
        <f t="shared" si="10"/>
        <v>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">
      <c r="A49" s="48" t="s">
        <v>48</v>
      </c>
      <c r="B49" s="14" t="s">
        <v>51</v>
      </c>
      <c r="C49" s="53">
        <v>1.6</v>
      </c>
      <c r="D49" s="50"/>
      <c r="E49" s="54">
        <f>0.2*D49</f>
        <v>0</v>
      </c>
      <c r="F49" s="20">
        <f t="shared" si="10"/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21" t="s">
        <v>50</v>
      </c>
      <c r="B50" s="22" t="s">
        <v>56</v>
      </c>
      <c r="C50" s="23">
        <v>1.2</v>
      </c>
      <c r="D50" s="24"/>
      <c r="E50" s="25">
        <f>0.15*D50</f>
        <v>0</v>
      </c>
      <c r="F50" s="20">
        <f t="shared" si="10"/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">
      <c r="A51" s="12" t="s">
        <v>57</v>
      </c>
      <c r="B51" s="26"/>
      <c r="C51" s="27"/>
      <c r="D51" s="26"/>
      <c r="E51" s="26"/>
      <c r="F51" s="2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">
      <c r="A52" s="15" t="s">
        <v>58</v>
      </c>
      <c r="B52" s="16" t="s">
        <v>42</v>
      </c>
      <c r="C52" s="17">
        <v>6</v>
      </c>
      <c r="D52" s="18"/>
      <c r="E52" s="19">
        <f>1*D52</f>
        <v>0</v>
      </c>
      <c r="F52" s="20">
        <f t="shared" ref="F52:F54" si="11">IF(E52&lt;C52,E52,C52)</f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">
      <c r="A53" s="48" t="s">
        <v>59</v>
      </c>
      <c r="B53" s="14" t="s">
        <v>43</v>
      </c>
      <c r="C53" s="53">
        <v>3</v>
      </c>
      <c r="D53" s="50"/>
      <c r="E53" s="54">
        <f>0.5*D53</f>
        <v>0</v>
      </c>
      <c r="F53" s="20">
        <f t="shared" si="11"/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">
      <c r="A54" s="21" t="s">
        <v>18</v>
      </c>
      <c r="B54" s="22" t="s">
        <v>60</v>
      </c>
      <c r="C54" s="23">
        <v>1.2</v>
      </c>
      <c r="D54" s="24"/>
      <c r="E54" s="25">
        <f>0.3*D54</f>
        <v>0</v>
      </c>
      <c r="F54" s="20">
        <f t="shared" si="11"/>
        <v>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80" t="s">
        <v>61</v>
      </c>
      <c r="B55" s="74"/>
      <c r="C55" s="74"/>
      <c r="D55" s="74"/>
      <c r="E55" s="74"/>
      <c r="F55" s="7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">
      <c r="A56" s="48" t="s">
        <v>26</v>
      </c>
      <c r="B56" s="14" t="s">
        <v>62</v>
      </c>
      <c r="C56" s="53">
        <v>5</v>
      </c>
      <c r="D56" s="50"/>
      <c r="E56" s="54">
        <f>1*D56</f>
        <v>0</v>
      </c>
      <c r="F56" s="55">
        <f t="shared" ref="F56:F57" si="12">IF(E56&lt;C56,E56,C56)</f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">
      <c r="A57" s="48" t="s">
        <v>63</v>
      </c>
      <c r="B57" s="14" t="s">
        <v>64</v>
      </c>
      <c r="C57" s="53">
        <v>1</v>
      </c>
      <c r="D57" s="50"/>
      <c r="E57" s="54">
        <f>0.5*D57</f>
        <v>0</v>
      </c>
      <c r="F57" s="20">
        <f t="shared" si="12"/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">
      <c r="A58" s="80" t="s">
        <v>65</v>
      </c>
      <c r="B58" s="74"/>
      <c r="C58" s="74"/>
      <c r="D58" s="74"/>
      <c r="E58" s="74"/>
      <c r="F58" s="7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15" t="s">
        <v>26</v>
      </c>
      <c r="B59" s="16" t="s">
        <v>64</v>
      </c>
      <c r="C59" s="17">
        <v>2.5</v>
      </c>
      <c r="D59" s="18"/>
      <c r="E59" s="19">
        <f>0.5*D59</f>
        <v>0</v>
      </c>
      <c r="F59" s="20">
        <f t="shared" ref="F59:F60" si="13">IF(E59&lt;C59,E59,C59)</f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">
      <c r="A60" s="48" t="s">
        <v>63</v>
      </c>
      <c r="B60" s="14" t="s">
        <v>66</v>
      </c>
      <c r="C60" s="53">
        <v>1</v>
      </c>
      <c r="D60" s="50"/>
      <c r="E60" s="54">
        <f>0.25*D60</f>
        <v>0</v>
      </c>
      <c r="F60" s="20">
        <f t="shared" si="13"/>
        <v>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">
      <c r="A61" s="34" t="s">
        <v>67</v>
      </c>
      <c r="B61" s="22"/>
      <c r="C61" s="23"/>
      <c r="D61" s="35"/>
      <c r="E61" s="36">
        <f t="shared" ref="E61:F61" si="14">SUM(E32:E33,E35:E36,E40:E43,E47:E50,E52:E54,E59:E60,E56:E57)</f>
        <v>0</v>
      </c>
      <c r="F61" s="56">
        <f t="shared" si="14"/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6.75" customHeight="1" x14ac:dyDescent="0.2">
      <c r="A62" s="57"/>
      <c r="B62" s="58"/>
      <c r="C62" s="59"/>
      <c r="D62" s="58"/>
      <c r="E62" s="58"/>
      <c r="F62" s="6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">
      <c r="A63" s="61" t="s">
        <v>68</v>
      </c>
      <c r="B63" s="13"/>
      <c r="C63" s="62"/>
      <c r="D63" s="13"/>
      <c r="E63" s="13"/>
      <c r="F63" s="1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">
      <c r="A64" s="63" t="s">
        <v>69</v>
      </c>
      <c r="B64" s="64"/>
      <c r="C64" s="65"/>
      <c r="D64" s="64"/>
      <c r="E64" s="64"/>
      <c r="F64" s="6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">
      <c r="A65" s="15" t="s">
        <v>26</v>
      </c>
      <c r="B65" s="16" t="s">
        <v>30</v>
      </c>
      <c r="C65" s="17">
        <v>10</v>
      </c>
      <c r="D65" s="18"/>
      <c r="E65" s="19">
        <f>2*D65</f>
        <v>0</v>
      </c>
      <c r="F65" s="20">
        <f t="shared" ref="F65:F74" si="15">IF(E65&lt;C65,E65,C65)</f>
        <v>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">
      <c r="A66" s="48" t="s">
        <v>18</v>
      </c>
      <c r="B66" s="14" t="s">
        <v>70</v>
      </c>
      <c r="C66" s="53">
        <v>6</v>
      </c>
      <c r="D66" s="50"/>
      <c r="E66" s="54">
        <f>1*D66</f>
        <v>0</v>
      </c>
      <c r="F66" s="20">
        <f t="shared" si="15"/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">
      <c r="A67" s="48" t="s">
        <v>71</v>
      </c>
      <c r="B67" s="14" t="s">
        <v>72</v>
      </c>
      <c r="C67" s="53">
        <v>4.5</v>
      </c>
      <c r="D67" s="50"/>
      <c r="E67" s="54">
        <f>0.75*D67</f>
        <v>0</v>
      </c>
      <c r="F67" s="20">
        <f t="shared" si="15"/>
        <v>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">
      <c r="A68" s="48" t="s">
        <v>73</v>
      </c>
      <c r="B68" s="14" t="s">
        <v>27</v>
      </c>
      <c r="C68" s="53">
        <v>2</v>
      </c>
      <c r="D68" s="50"/>
      <c r="E68" s="54">
        <f>0.5*D68</f>
        <v>0</v>
      </c>
      <c r="F68" s="20">
        <f t="shared" si="15"/>
        <v>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">
      <c r="A69" s="48" t="s">
        <v>74</v>
      </c>
      <c r="B69" s="14" t="s">
        <v>75</v>
      </c>
      <c r="C69" s="53">
        <v>1.8</v>
      </c>
      <c r="D69" s="50"/>
      <c r="E69" s="54">
        <f t="shared" ref="E69:E72" si="16">0.3*D69</f>
        <v>0</v>
      </c>
      <c r="F69" s="20">
        <f t="shared" si="15"/>
        <v>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">
      <c r="A70" s="48" t="s">
        <v>76</v>
      </c>
      <c r="B70" s="14" t="s">
        <v>28</v>
      </c>
      <c r="C70" s="53">
        <v>1.8</v>
      </c>
      <c r="D70" s="24"/>
      <c r="E70" s="54">
        <f t="shared" si="16"/>
        <v>0</v>
      </c>
      <c r="F70" s="20">
        <f t="shared" si="15"/>
        <v>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">
      <c r="A71" s="48" t="s">
        <v>77</v>
      </c>
      <c r="B71" s="14" t="s">
        <v>78</v>
      </c>
      <c r="C71" s="53">
        <v>1.8</v>
      </c>
      <c r="D71" s="24"/>
      <c r="E71" s="54">
        <f t="shared" si="16"/>
        <v>0</v>
      </c>
      <c r="F71" s="20">
        <f t="shared" si="15"/>
        <v>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">
      <c r="A72" s="21" t="s">
        <v>79</v>
      </c>
      <c r="B72" s="14" t="s">
        <v>28</v>
      </c>
      <c r="C72" s="53">
        <v>1.8</v>
      </c>
      <c r="D72" s="24"/>
      <c r="E72" s="54">
        <f t="shared" si="16"/>
        <v>0</v>
      </c>
      <c r="F72" s="20">
        <f t="shared" si="15"/>
        <v>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21" t="s">
        <v>80</v>
      </c>
      <c r="B73" s="14" t="s">
        <v>81</v>
      </c>
      <c r="C73" s="53">
        <v>2</v>
      </c>
      <c r="D73" s="24"/>
      <c r="E73" s="54">
        <f>0.5*D73</f>
        <v>0</v>
      </c>
      <c r="F73" s="20">
        <f t="shared" si="15"/>
        <v>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">
      <c r="A74" s="21" t="s">
        <v>82</v>
      </c>
      <c r="B74" s="22" t="s">
        <v>83</v>
      </c>
      <c r="C74" s="23">
        <v>1</v>
      </c>
      <c r="D74" s="24"/>
      <c r="E74" s="25">
        <f>0.25*D74</f>
        <v>0</v>
      </c>
      <c r="F74" s="20">
        <f t="shared" si="15"/>
        <v>0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61" t="s">
        <v>84</v>
      </c>
      <c r="B75" s="67"/>
      <c r="C75" s="67"/>
      <c r="D75" s="67"/>
      <c r="E75" s="68">
        <f t="shared" ref="E75:F75" si="17">SUM(E65:E74)</f>
        <v>0</v>
      </c>
      <c r="F75" s="37">
        <f t="shared" si="17"/>
        <v>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38"/>
      <c r="B76" s="39"/>
      <c r="C76" s="39"/>
      <c r="D76" s="39"/>
      <c r="E76" s="39"/>
      <c r="F76" s="69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38" t="s">
        <v>85</v>
      </c>
      <c r="B77" s="41"/>
      <c r="C77" s="70"/>
      <c r="D77" s="71" t="s">
        <v>86</v>
      </c>
      <c r="E77" s="72">
        <f t="shared" ref="E77:F77" si="18">E28+E61+E75</f>
        <v>0</v>
      </c>
      <c r="F77" s="37">
        <f t="shared" si="18"/>
        <v>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8">
    <mergeCell ref="A55:F55"/>
    <mergeCell ref="A58:F58"/>
    <mergeCell ref="A1:F3"/>
    <mergeCell ref="B6:F6"/>
    <mergeCell ref="B7:F7"/>
    <mergeCell ref="B8:F8"/>
    <mergeCell ref="A37:F37"/>
    <mergeCell ref="A44:F44"/>
  </mergeCells>
  <pageMargins left="0.24027777777777801" right="0.25" top="0.44027777777777799" bottom="0.5402777777777779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Seleção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UFT</dc:creator>
  <cp:lastModifiedBy>Fabrícia Rocha Chaves Miotto</cp:lastModifiedBy>
  <dcterms:created xsi:type="dcterms:W3CDTF">2011-12-01T15:26:23Z</dcterms:created>
  <dcterms:modified xsi:type="dcterms:W3CDTF">2024-12-20T13:58:53Z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